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Part Selection" sheetId="1" state="visible" r:id="rId2"/>
    <sheet name="Module Requirements" sheetId="2" state="visible" r:id="rId3"/>
    <sheet name="Current Sense" sheetId="3" state="visible" r:id="rId4"/>
  </sheet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<sst xmlns="http://schemas.openxmlformats.org/spreadsheetml/2006/main" count="199" uniqueCount="180">
  <si>
    <t xml:space="preserve">Capacitor</t>
  </si>
  <si>
    <t xml:space="preserve">Manufacturer</t>
  </si>
  <si>
    <t xml:space="preserve">Cornell Dublier</t>
  </si>
  <si>
    <t xml:space="preserve">EPCOS</t>
  </si>
  <si>
    <t xml:space="preserve">Part No</t>
  </si>
  <si>
    <r>
      <rPr>
        <sz val="10"/>
        <color rgb="FF0000FF"/>
        <rFont val="Arial"/>
        <family val="2"/>
      </rPr>
      <t xml:space="preserve">380LX683M016A052</t>
    </r>
    <r>
      <rPr>
        <sz val="10"/>
        <rFont val="Arial"/>
        <family val="2"/>
      </rPr>
      <t xml:space="preserve"> </t>
    </r>
  </si>
  <si>
    <t xml:space="preserve">SLPX563M016H4P3 </t>
  </si>
  <si>
    <t xml:space="preserve">B41231A5399M002</t>
  </si>
  <si>
    <t xml:space="preserve">380LX393M025A452</t>
  </si>
  <si>
    <t xml:space="preserve">Cost per unit ($A)</t>
  </si>
  <si>
    <t xml:space="preserve">Cost per set ($A)</t>
  </si>
  <si>
    <t xml:space="preserve">Voltage Rating (V)</t>
  </si>
  <si>
    <t xml:space="preserve">ESR (Ohms)</t>
  </si>
  <si>
    <t xml:space="preserve">Diameter (mm)</t>
  </si>
  <si>
    <t xml:space="preserve">Height (mm)</t>
  </si>
  <si>
    <t xml:space="preserve">Lead Spacing (mm)</t>
  </si>
  <si>
    <t xml:space="preserve">Hole Dia (mm)</t>
  </si>
  <si>
    <t xml:space="preserve">Capacitance (uF)</t>
  </si>
  <si>
    <t xml:space="preserve">Bank</t>
  </si>
  <si>
    <t xml:space="preserve">Number of Caps</t>
  </si>
  <si>
    <t xml:space="preserve">Total Capacitance (uF)</t>
  </si>
  <si>
    <t xml:space="preserve">Total Capacitance (F)</t>
  </si>
  <si>
    <t xml:space="preserve">Total ESR (Ohms)</t>
  </si>
  <si>
    <t xml:space="preserve">Total Energy (Joules)</t>
  </si>
  <si>
    <t xml:space="preserve">Cable</t>
  </si>
  <si>
    <t xml:space="preserve">Length (mm)</t>
  </si>
  <si>
    <t xml:space="preserve">Area (mm2)</t>
  </si>
  <si>
    <t xml:space="preserve">Source</t>
  </si>
  <si>
    <t xml:space="preserve">Altronics</t>
  </si>
  <si>
    <t xml:space="preserve">P/n</t>
  </si>
  <si>
    <t xml:space="preserve">W2290</t>
  </si>
  <si>
    <t xml:space="preserve">Resistance (Ohms/metre)</t>
  </si>
  <si>
    <t xml:space="preserve">Resistance for lead length (Ohms)</t>
  </si>
  <si>
    <t xml:space="preserve">Total Lead Resistance (Ohms)</t>
  </si>
  <si>
    <t xml:space="preserve">Current Limit from leads and cap only (Amps)</t>
  </si>
  <si>
    <t xml:space="preserve">Current per capacitor (Amps)</t>
  </si>
  <si>
    <t xml:space="preserve">FET Switches</t>
  </si>
  <si>
    <t xml:space="preserve">Vishay</t>
  </si>
  <si>
    <t xml:space="preserve">ONSEMI</t>
  </si>
  <si>
    <t xml:space="preserve">Infineon</t>
  </si>
  <si>
    <t xml:space="preserve">IR</t>
  </si>
  <si>
    <t xml:space="preserve">P/N</t>
  </si>
  <si>
    <t xml:space="preserve">Sija22DP</t>
  </si>
  <si>
    <r>
      <rPr>
        <sz val="10"/>
        <color rgb="FF0000FF"/>
        <rFont val="Times New Roman"/>
        <family val="1"/>
      </rPr>
      <t xml:space="preserve">NTMFS4C302NT1G</t>
    </r>
    <r>
      <rPr>
        <sz val="10"/>
        <rFont val="Times New Roman"/>
        <family val="1"/>
      </rPr>
      <t xml:space="preserve"> </t>
    </r>
  </si>
  <si>
    <t xml:space="preserve">SiJH440E </t>
  </si>
  <si>
    <t xml:space="preserve">IRFB7430PBF </t>
  </si>
  <si>
    <t xml:space="preserve">AUIRFS8409-7</t>
  </si>
  <si>
    <t xml:space="preserve">AUIRFS3004-P</t>
  </si>
  <si>
    <t xml:space="preserve">VDS (V)</t>
  </si>
  <si>
    <t xml:space="preserve">Rds on (Ohms at 10V)</t>
  </si>
  <si>
    <t xml:space="preserve">Rds on (Ohms at 4.5V)</t>
  </si>
  <si>
    <t xml:space="preserve">XXXXX</t>
  </si>
  <si>
    <t xml:space="preserve">XXXX</t>
  </si>
  <si>
    <t xml:space="preserve">Number of FETS/board</t>
  </si>
  <si>
    <t xml:space="preserve">Total FETS</t>
  </si>
  <si>
    <t xml:space="preserve">Total Cost for max boards</t>
  </si>
  <si>
    <t xml:space="preserve">PCB</t>
  </si>
  <si>
    <t xml:space="preserve">Width (mm)</t>
  </si>
  <si>
    <t xml:space="preserve">Copper Weight (Oz)</t>
  </si>
  <si>
    <t xml:space="preserve">Copper area (mm2)</t>
  </si>
  <si>
    <t xml:space="preserve">Resistance per metre (Ohms)</t>
  </si>
  <si>
    <t xml:space="preserve">over 45mm length (Ohms)</t>
  </si>
  <si>
    <t xml:space="preserve">Over 135mm length (Ohms)</t>
  </si>
  <si>
    <t xml:space="preserve">Number of Caps per PCB</t>
  </si>
  <si>
    <t xml:space="preserve">Number of PCB’s</t>
  </si>
  <si>
    <t xml:space="preserve">Current Limit inc PCB</t>
  </si>
  <si>
    <t xml:space="preserve">Area</t>
  </si>
  <si>
    <t xml:space="preserve">Requirement</t>
  </si>
  <si>
    <t xml:space="preserve">Reason</t>
  </si>
  <si>
    <t xml:space="preserve">Analysis</t>
  </si>
  <si>
    <t xml:space="preserve">STORAGE MODULE</t>
  </si>
  <si>
    <t xml:space="preserve">Voltage of pulse Energy</t>
  </si>
  <si>
    <t xml:space="preserve">Minimum output voltage to be &lt;5V</t>
  </si>
  <si>
    <t xml:space="preserve">Low power welds</t>
  </si>
  <si>
    <t xml:space="preserve">Could use pulse width too.  At 1.2F this is still 30+ Joules</t>
  </si>
  <si>
    <t xml:space="preserve">Maximum voltage to be &gt;= 25V</t>
  </si>
  <si>
    <t xml:space="preserve">Total Energy and current achieved 
By keeping this under 30VDC we avoid hazardous voltage issues.</t>
  </si>
  <si>
    <t xml:space="preserve">400+ Joules with 1.2+F
Note that while the voltage is not hazardous, the energy most certainly is!</t>
  </si>
  <si>
    <t xml:space="preserve">Energy Stored</t>
  </si>
  <si>
    <t xml:space="preserve">Maximum Energy deliverable to be &gt;= 200 Joules</t>
  </si>
  <si>
    <t xml:space="preserve">Seems this is required for tab welds at the higher end</t>
  </si>
  <si>
    <t xml:space="preserve">Creates a Voltage and total capacitance requirement.
Looking at moventinal approaches the voltage is increased significantly – reasonably so as energy is proportional to V2</t>
  </si>
  <si>
    <t xml:space="preserve">Minim energy deliverable &lt;= TBD</t>
  </si>
  <si>
    <t xml:space="preserve">Needs to be controlled – requirement not known</t>
  </si>
  <si>
    <t xml:space="preserve">Pulse Delivery</t>
  </si>
  <si>
    <t xml:space="preserve">The energy Storage Module shall be able to be controlled to deliver output voltages in pulses</t>
  </si>
  <si>
    <t xml:space="preserve">Need to be able to control output pulse</t>
  </si>
  <si>
    <t xml:space="preserve">The energy storage module shall deliver output energy (voltage from capacitive store) only on trigger. </t>
  </si>
  <si>
    <t xml:space="preserve">To allow control of the output</t>
  </si>
  <si>
    <t xml:space="preserve">The energy storage module should include a primary control input for pulses and a secondary input that enables pulses</t>
  </si>
  <si>
    <t xml:space="preserve">To implement safety interlock</t>
  </si>
  <si>
    <t xml:space="preserve">The primary input can be the pulse signal.  
The secondary / safety input can be the drive voltage for the gate</t>
  </si>
  <si>
    <t xml:space="preserve">Configuration of Energy Store</t>
  </si>
  <si>
    <t xml:space="preserve">The implementation should allow the total energy stored to be configured from 100 joules to &gt;= 400 joules</t>
  </si>
  <si>
    <t xml:space="preserve">Use sub modules that can be stacked in parallel
Allow the user to select alternative caps</t>
  </si>
  <si>
    <t xml:space="preserve">CONTROLLER</t>
  </si>
  <si>
    <t xml:space="preserve">Main pulse width</t>
  </si>
  <si>
    <t xml:space="preserve">Minimum pulse width &lt;= 1msec</t>
  </si>
  <si>
    <t xml:space="preserve">Convention seems to have this
</t>
  </si>
  <si>
    <t xml:space="preserve">Damn well required given how fast this welds!!!</t>
  </si>
  <si>
    <t xml:space="preserve">Maximum pulse Width &gt;= 50msec</t>
  </si>
  <si>
    <t xml:space="preserve">Capacitive Discharge welders deliver energy quickly – by this time the capacitors will be discharged</t>
  </si>
  <si>
    <t xml:space="preserve">20ms is heaps.</t>
  </si>
  <si>
    <t xml:space="preserve">Control of pulse width &lt; 0.1msec steps</t>
  </si>
  <si>
    <t xml:space="preserve">Either from PIC or analogue control.  </t>
  </si>
  <si>
    <t xml:space="preserve">DELETE PIC!  Use NE555.</t>
  </si>
  <si>
    <t xml:space="preserve">Control of pulse width by dial on front panel</t>
  </si>
  <si>
    <t xml:space="preserve">Keep it simple</t>
  </si>
  <si>
    <t xml:space="preserve">Number of pulses</t>
  </si>
  <si>
    <t xml:space="preserve">The system chall be capable of dual pulse delivery</t>
  </si>
  <si>
    <t xml:space="preserve">Pro units use an initial pulse followed by the main pulse</t>
  </si>
  <si>
    <t xml:space="preserve">This is done to clean the surfaces prior to the main pulse delivery</t>
  </si>
  <si>
    <t xml:space="preserve">Inter pulse period shall be 1msec minimum</t>
  </si>
  <si>
    <t xml:space="preserve">inter pulse period shall be 50msec maximum</t>
  </si>
  <si>
    <t xml:space="preserve">Fixed 5ms</t>
  </si>
  <si>
    <t xml:space="preserve">inter pulse period shall be set by a dial on the front panel</t>
  </si>
  <si>
    <t xml:space="preserve">No.   Too many controls.</t>
  </si>
  <si>
    <t xml:space="preserve">Initial pulse</t>
  </si>
  <si>
    <t xml:space="preserve">Shall be settable as On or Off on front panel</t>
  </si>
  <si>
    <t xml:space="preserve">Pro units use an initial 1ms pulse followed by the main pulse</t>
  </si>
  <si>
    <t xml:space="preserve">Minimum pulse width 0.5msec</t>
  </si>
  <si>
    <t xml:space="preserve">Maximum pulse width 5msec</t>
  </si>
  <si>
    <t xml:space="preserve">FIX this – too many controls.</t>
  </si>
  <si>
    <t xml:space="preserve">control pulse width in &lt;0.1ms steps (analogue)</t>
  </si>
  <si>
    <t xml:space="preserve">Setting initial pulse width on POT internal to unit (not user control)</t>
  </si>
  <si>
    <t xml:space="preserve">Users can do this if they want.</t>
  </si>
  <si>
    <t xml:space="preserve">Power</t>
  </si>
  <si>
    <t xml:space="preserve">The controller shall operate from &gt; 12VDC and up to 35VDC</t>
  </si>
  <si>
    <t xml:space="preserve">Use main power supply</t>
  </si>
  <si>
    <t xml:space="preserve">24VDC recommended.  35V is OK.</t>
  </si>
  <si>
    <t xml:space="preserve">The controller shall incorporate a resulator to protect against excessive voltage</t>
  </si>
  <si>
    <t xml:space="preserve">The controller shall accept the unregulated input rail and derive from this it’s supply rail and that for the FET switches.
This shall be floating referenced to the ground rail for the Energy Store modules such that ground bounce on the energy store modules will pull the controoller ground with it – reducing the likelihood of switching problems. </t>
  </si>
  <si>
    <t xml:space="preserve">Design direction – but damn essential.</t>
  </si>
  <si>
    <t xml:space="preserve">Safety</t>
  </si>
  <si>
    <t xml:space="preserve">The controller shall incorporate a ENABLE interlock that disables trigger output pulses</t>
  </si>
  <si>
    <t xml:space="preserve">For safety
Use a relay to disable Vgs drive to Energy Storage Module
ENABLE switch on front panel to enabe Vgs drive.</t>
  </si>
  <si>
    <t xml:space="preserve">REGULATOR MODULE</t>
  </si>
  <si>
    <t xml:space="preserve">Voltage</t>
  </si>
  <si>
    <t xml:space="preserve">The regulator module shal operate from 12-35VDC</t>
  </si>
  <si>
    <t xml:space="preserve">Output to Energy Store</t>
  </si>
  <si>
    <t xml:space="preserve">The regulator module shall have a user definable (Pot) maximum output voltage that can be set to correspond to user selected Energy Store Capacitors</t>
  </si>
  <si>
    <t xml:space="preserve">Required so we don’t blow things up – but users can select 16 / 25  / other V caps</t>
  </si>
  <si>
    <t xml:space="preserve">The regulator module shall have a user definable (pot) maximum current that can be set to correspond to user selected power source.  (notionally a plugpack / transformer)</t>
  </si>
  <si>
    <t xml:space="preserve">This will determine the maximum “shot rate”.  A 5A plug pack </t>
  </si>
  <si>
    <t xml:space="preserve">V = V0 + (I/C)t
For C = 1.2F
I = 5A
V0 = 0</t>
  </si>
  <si>
    <t xml:space="preserve">Voltage rate = </t>
  </si>
  <si>
    <t xml:space="preserve">volts per sec.</t>
  </si>
  <si>
    <t xml:space="preserve">V = V0 + (I/C)t
For C = 1.2F
I = 300/25 = 12A
V0 = 0</t>
  </si>
  <si>
    <t xml:space="preserve">Information to user</t>
  </si>
  <si>
    <t xml:space="preserve">The regulator module shall indicate when output is charging and ready to fite</t>
  </si>
  <si>
    <t xml:space="preserve">Simple LED / Comparator should do</t>
  </si>
  <si>
    <t xml:space="preserve">Enable output</t>
  </si>
  <si>
    <t xml:space="preserve">The regulator module should disable firing until the specific charge is achieved</t>
  </si>
  <si>
    <t xml:space="preserve">Simple comparator and disable 12VDC to Gate</t>
  </si>
  <si>
    <t xml:space="preserve">Safety Discharge</t>
  </si>
  <si>
    <t xml:space="preserve">When turned off the regulator module should enable a discharge circuit for the Energy Store</t>
  </si>
  <si>
    <t xml:space="preserve">Relay output to switch a resistor across the Energy Store</t>
  </si>
  <si>
    <t xml:space="preserve">Added.  LEDs on each module;)</t>
  </si>
  <si>
    <t xml:space="preserve">Output load</t>
  </si>
  <si>
    <t xml:space="preserve">The regulator module shall be able to tolerate output loads varying from nil current demand through to short circuit.</t>
  </si>
  <si>
    <t xml:space="preserve">Device</t>
  </si>
  <si>
    <t xml:space="preserve">INA282</t>
  </si>
  <si>
    <t xml:space="preserve">Gain</t>
  </si>
  <si>
    <t xml:space="preserve">V/V</t>
  </si>
  <si>
    <t xml:space="preserve">Current Sense</t>
  </si>
  <si>
    <t xml:space="preserve">Ohm</t>
  </si>
  <si>
    <t xml:space="preserve">Sense v/A</t>
  </si>
  <si>
    <t xml:space="preserve">V/A</t>
  </si>
  <si>
    <t xml:space="preserve">Measured Current Sense</t>
  </si>
  <si>
    <t xml:space="preserve">Max current</t>
  </si>
  <si>
    <t xml:space="preserve">A</t>
  </si>
  <si>
    <t xml:space="preserve">Max current Sense</t>
  </si>
  <si>
    <t xml:space="preserve">V</t>
  </si>
  <si>
    <t xml:space="preserve">Reference Voltage</t>
  </si>
  <si>
    <t xml:space="preserve">Pot</t>
  </si>
  <si>
    <t xml:space="preserve">Ohms</t>
  </si>
  <si>
    <t xml:space="preserve">Max Set</t>
  </si>
  <si>
    <t xml:space="preserve">Division</t>
  </si>
  <si>
    <t xml:space="preserve">Ratio</t>
  </si>
  <si>
    <t xml:space="preserve">Top Reistor</t>
  </si>
</sst>
</file>

<file path=xl/styles.xml><?xml version="1.0" encoding="utf-8"?>
<styleSheet xmlns="http://schemas.openxmlformats.org/spreadsheetml/2006/main">
  <numFmts count="5">
    <numFmt numFmtId="164" formatCode="General"/>
    <numFmt numFmtId="165" formatCode="#,##0.0000"/>
    <numFmt numFmtId="166" formatCode="#,##0"/>
    <numFmt numFmtId="167" formatCode="#,##0.0"/>
    <numFmt numFmtId="168" formatCode="0.0"/>
  </numFmts>
  <fonts count="9">
    <font>
      <sz val="10"/>
      <name val="Arial"/>
      <family val="2"/>
    </font>
    <font>
      <sz val="10"/>
      <name val="Arial"/>
      <family val="0"/>
    </font>
    <font>
      <sz val="10"/>
      <name val="Arial"/>
      <family val="0"/>
    </font>
    <font>
      <sz val="10"/>
      <name val="Arial"/>
      <family val="0"/>
    </font>
    <font>
      <b val="true"/>
      <i val="true"/>
      <u val="single"/>
      <sz val="10"/>
      <color rgb="FF000000"/>
      <name val="Arial"/>
      <family val="2"/>
    </font>
    <font>
      <sz val="10"/>
      <color rgb="FF0000FF"/>
      <name val="Arial"/>
      <family val="2"/>
    </font>
    <font>
      <sz val="10"/>
      <color rgb="FF0000FF"/>
      <name val="Times New Roman"/>
      <family val="1"/>
    </font>
    <font>
      <sz val="10"/>
      <name val="Times New Roman"/>
      <family val="1"/>
    </font>
    <font>
      <b val="true"/>
      <sz val="10"/>
      <name val="Arial"/>
      <family val="2"/>
    </font>
  </fonts>
  <fills count="2">
    <fill>
      <patternFill patternType="none"/>
    </fill>
    <fill>
      <patternFill patternType="gray125"/>
    </fill>
  </fills>
  <borders count="1">
    <border diagonalUp="false" diagonalDown="false">
      <left/>
      <right/>
      <top/>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false" applyAlignment="false" applyProtection="false"/>
  </cellStyleXfs>
  <cellXfs count="11">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7"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bottom" textRotation="0" wrapText="true" indent="0" shrinkToFit="false"/>
      <protection locked="true" hidden="false"/>
    </xf>
    <xf numFmtId="164" fontId="7" fillId="0" borderId="0" xfId="0" applyFont="true" applyBorder="false" applyAlignment="true" applyProtection="false">
      <alignment horizontal="general" vertical="bottom" textRotation="0" wrapText="tru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8" fontId="0" fillId="0" borderId="0" xfId="0" applyFont="false" applyBorder="fals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Result" xfId="20"/>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au.mouser.com/ProductDetail/Cornell-Dubilier-CDE/380LX683M016A052?qs=bUNbm06vVrEaZcM%252BNvIheg%3D%3D" TargetMode="External"/><Relationship Id="rId2" Type="http://schemas.openxmlformats.org/officeDocument/2006/relationships/hyperlink" Target="https://au.mouser.com/ProductDetail/onsemi/NTMFS4C302NT1G?qs=F5EMLAvA7ICfW9T1LopRbg%3D%3D"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3:H60"/>
  <sheetViews>
    <sheetView showFormulas="false" showGridLines="true" showRowColHeaders="true" showZeros="true" rightToLeft="false" tabSelected="false" showOutlineSymbols="true" defaultGridColor="true" view="normal" topLeftCell="A25" colorId="64" zoomScale="90" zoomScaleNormal="90" zoomScalePageLayoutView="100" workbookViewId="0">
      <selection pane="topLeft" activeCell="F37" activeCellId="0" sqref="F37"/>
    </sheetView>
  </sheetViews>
  <sheetFormatPr defaultColWidth="11.53515625" defaultRowHeight="12.8" zeroHeight="false" outlineLevelRow="0" outlineLevelCol="0"/>
  <cols>
    <col collapsed="false" customWidth="true" hidden="false" outlineLevel="0" max="2" min="2" style="0" width="32.15"/>
    <col collapsed="false" customWidth="true" hidden="false" outlineLevel="0" max="3" min="3" style="0" width="31.1"/>
    <col collapsed="false" customWidth="true" hidden="false" outlineLevel="0" max="4" min="4" style="0" width="33.14"/>
    <col collapsed="false" customWidth="true" hidden="false" outlineLevel="0" max="5" min="5" style="0" width="22.33"/>
    <col collapsed="false" customWidth="true" hidden="false" outlineLevel="0" max="6" min="6" style="0" width="18.56"/>
  </cols>
  <sheetData>
    <row r="3" customFormat="false" ht="12.8" hidden="false" customHeight="false" outlineLevel="0" collapsed="false">
      <c r="A3" s="0" t="s">
        <v>0</v>
      </c>
      <c r="B3" s="0" t="s">
        <v>1</v>
      </c>
      <c r="C3" s="0" t="s">
        <v>2</v>
      </c>
      <c r="D3" s="0" t="s">
        <v>2</v>
      </c>
      <c r="E3" s="0" t="s">
        <v>3</v>
      </c>
      <c r="F3" s="0" t="s">
        <v>2</v>
      </c>
    </row>
    <row r="4" customFormat="false" ht="12.8" hidden="false" customHeight="false" outlineLevel="0" collapsed="false">
      <c r="B4" s="0" t="s">
        <v>4</v>
      </c>
      <c r="C4" s="1" t="s">
        <v>5</v>
      </c>
      <c r="D4" s="0" t="s">
        <v>6</v>
      </c>
      <c r="E4" s="0" t="s">
        <v>7</v>
      </c>
      <c r="F4" s="0" t="s">
        <v>8</v>
      </c>
    </row>
    <row r="5" customFormat="false" ht="12.8" hidden="false" customHeight="false" outlineLevel="0" collapsed="false">
      <c r="B5" s="0" t="s">
        <v>9</v>
      </c>
      <c r="C5" s="0" t="n">
        <v>10.18</v>
      </c>
      <c r="D5" s="0" t="n">
        <v>6.22</v>
      </c>
      <c r="E5" s="0" t="n">
        <v>5.35</v>
      </c>
      <c r="F5" s="0" t="n">
        <v>7.65</v>
      </c>
    </row>
    <row r="6" customFormat="false" ht="12.8" hidden="false" customHeight="false" outlineLevel="0" collapsed="false">
      <c r="B6" s="0" t="s">
        <v>10</v>
      </c>
      <c r="C6" s="0" t="n">
        <f aca="false">C15*C5</f>
        <v>244.32</v>
      </c>
      <c r="D6" s="0" t="n">
        <f aca="false">D15*D5</f>
        <v>149.28</v>
      </c>
      <c r="E6" s="0" t="n">
        <f aca="false">E15*E5</f>
        <v>192.6</v>
      </c>
      <c r="F6" s="0" t="n">
        <f aca="false">F15*F5</f>
        <v>275.4</v>
      </c>
    </row>
    <row r="7" customFormat="false" ht="12.8" hidden="false" customHeight="false" outlineLevel="0" collapsed="false">
      <c r="B7" s="0" t="s">
        <v>11</v>
      </c>
      <c r="C7" s="0" t="n">
        <v>16</v>
      </c>
      <c r="D7" s="0" t="n">
        <v>16</v>
      </c>
      <c r="E7" s="0" t="n">
        <v>25</v>
      </c>
      <c r="F7" s="0" t="n">
        <v>25</v>
      </c>
    </row>
    <row r="8" customFormat="false" ht="12.8" hidden="false" customHeight="false" outlineLevel="0" collapsed="false">
      <c r="B8" s="0" t="s">
        <v>12</v>
      </c>
      <c r="C8" s="0" t="n">
        <v>0.018</v>
      </c>
      <c r="D8" s="0" t="n">
        <v>0.012</v>
      </c>
      <c r="E8" s="0" t="n">
        <v>0.02</v>
      </c>
      <c r="F8" s="0" t="n">
        <v>0.02</v>
      </c>
    </row>
    <row r="9" customFormat="false" ht="12.8" hidden="false" customHeight="false" outlineLevel="0" collapsed="false">
      <c r="B9" s="0" t="s">
        <v>13</v>
      </c>
      <c r="C9" s="0" t="n">
        <v>35</v>
      </c>
      <c r="D9" s="0" t="n">
        <v>35</v>
      </c>
      <c r="E9" s="0" t="n">
        <v>35</v>
      </c>
      <c r="F9" s="0" t="n">
        <v>35</v>
      </c>
    </row>
    <row r="10" customFormat="false" ht="12.8" hidden="false" customHeight="false" outlineLevel="0" collapsed="false">
      <c r="B10" s="0" t="s">
        <v>14</v>
      </c>
      <c r="C10" s="0" t="n">
        <v>50</v>
      </c>
      <c r="D10" s="0" t="n">
        <v>45</v>
      </c>
      <c r="E10" s="0" t="n">
        <v>45</v>
      </c>
      <c r="F10" s="0" t="n">
        <v>47</v>
      </c>
    </row>
    <row r="11" customFormat="false" ht="12.8" hidden="false" customHeight="false" outlineLevel="0" collapsed="false">
      <c r="B11" s="0" t="s">
        <v>15</v>
      </c>
      <c r="C11" s="0" t="n">
        <v>10</v>
      </c>
      <c r="D11" s="0" t="n">
        <v>10</v>
      </c>
      <c r="E11" s="0" t="n">
        <v>10</v>
      </c>
      <c r="F11" s="0" t="n">
        <v>10</v>
      </c>
    </row>
    <row r="12" customFormat="false" ht="12.8" hidden="false" customHeight="false" outlineLevel="0" collapsed="false">
      <c r="B12" s="0" t="s">
        <v>16</v>
      </c>
      <c r="C12" s="0" t="n">
        <v>2</v>
      </c>
      <c r="D12" s="0" t="n">
        <v>2</v>
      </c>
      <c r="E12" s="0" t="n">
        <v>2</v>
      </c>
      <c r="F12" s="0" t="n">
        <v>2</v>
      </c>
    </row>
    <row r="13" customFormat="false" ht="12.8" hidden="false" customHeight="false" outlineLevel="0" collapsed="false">
      <c r="B13" s="0" t="s">
        <v>17</v>
      </c>
      <c r="C13" s="0" t="n">
        <v>68000</v>
      </c>
      <c r="D13" s="0" t="n">
        <v>56000</v>
      </c>
      <c r="E13" s="0" t="n">
        <v>39000</v>
      </c>
      <c r="F13" s="0" t="n">
        <v>39000</v>
      </c>
    </row>
    <row r="15" customFormat="false" ht="12.8" hidden="false" customHeight="false" outlineLevel="0" collapsed="false">
      <c r="A15" s="0" t="s">
        <v>18</v>
      </c>
      <c r="B15" s="0" t="s">
        <v>19</v>
      </c>
      <c r="C15" s="0" t="n">
        <v>24</v>
      </c>
      <c r="D15" s="0" t="n">
        <v>24</v>
      </c>
      <c r="E15" s="0" t="n">
        <v>36</v>
      </c>
      <c r="F15" s="0" t="n">
        <v>36</v>
      </c>
    </row>
    <row r="16" customFormat="false" ht="12.8" hidden="false" customHeight="false" outlineLevel="0" collapsed="false">
      <c r="B16" s="0" t="s">
        <v>20</v>
      </c>
      <c r="C16" s="0" t="n">
        <f aca="false">C15*C13</f>
        <v>1632000</v>
      </c>
      <c r="D16" s="0" t="n">
        <f aca="false">D15*D13</f>
        <v>1344000</v>
      </c>
      <c r="E16" s="0" t="n">
        <f aca="false">E15*E13</f>
        <v>1404000</v>
      </c>
      <c r="F16" s="0" t="n">
        <f aca="false">F15*F13</f>
        <v>1404000</v>
      </c>
    </row>
    <row r="17" customFormat="false" ht="12.8" hidden="false" customHeight="false" outlineLevel="0" collapsed="false">
      <c r="B17" s="0" t="s">
        <v>21</v>
      </c>
      <c r="C17" s="0" t="n">
        <f aca="false">C16/1000000</f>
        <v>1.632</v>
      </c>
      <c r="D17" s="0" t="n">
        <f aca="false">D16/1000000</f>
        <v>1.344</v>
      </c>
      <c r="E17" s="0" t="n">
        <f aca="false">E16/1000000</f>
        <v>1.404</v>
      </c>
      <c r="F17" s="0" t="n">
        <f aca="false">F16/1000000</f>
        <v>1.404</v>
      </c>
    </row>
    <row r="18" customFormat="false" ht="12.8" hidden="false" customHeight="false" outlineLevel="0" collapsed="false">
      <c r="B18" s="0" t="s">
        <v>22</v>
      </c>
      <c r="C18" s="2" t="n">
        <f aca="false">C8/C15</f>
        <v>0.00075</v>
      </c>
      <c r="D18" s="2" t="n">
        <f aca="false">D8/D15</f>
        <v>0.0005</v>
      </c>
      <c r="E18" s="2" t="n">
        <f aca="false">E8/E15</f>
        <v>0.000555555555555556</v>
      </c>
      <c r="F18" s="2" t="n">
        <f aca="false">F8/F15</f>
        <v>0.000555555555555556</v>
      </c>
    </row>
    <row r="19" customFormat="false" ht="12.8" hidden="false" customHeight="false" outlineLevel="0" collapsed="false">
      <c r="B19" s="0" t="s">
        <v>23</v>
      </c>
      <c r="C19" s="3" t="n">
        <f aca="false">0.5*C17*C7*C7</f>
        <v>208.896</v>
      </c>
      <c r="D19" s="3" t="n">
        <f aca="false">0.5*D17*D7*D7</f>
        <v>172.032</v>
      </c>
      <c r="E19" s="3" t="n">
        <f aca="false">0.5*E17*E7*E7</f>
        <v>438.75</v>
      </c>
      <c r="F19" s="3" t="n">
        <f aca="false">0.5*F17*F7*F7</f>
        <v>438.75</v>
      </c>
    </row>
    <row r="20" customFormat="false" ht="12.8" hidden="false" customHeight="false" outlineLevel="0" collapsed="false">
      <c r="C20" s="2"/>
      <c r="D20" s="2"/>
      <c r="E20" s="2"/>
    </row>
    <row r="22" customFormat="false" ht="12.8" hidden="false" customHeight="false" outlineLevel="0" collapsed="false">
      <c r="A22" s="0" t="s">
        <v>24</v>
      </c>
      <c r="B22" s="0" t="s">
        <v>25</v>
      </c>
      <c r="C22" s="0" t="n">
        <v>500</v>
      </c>
      <c r="D22" s="0" t="n">
        <v>500</v>
      </c>
      <c r="E22" s="0" t="n">
        <v>500</v>
      </c>
    </row>
    <row r="23" customFormat="false" ht="12.8" hidden="false" customHeight="false" outlineLevel="0" collapsed="false">
      <c r="B23" s="0" t="s">
        <v>26</v>
      </c>
      <c r="C23" s="0" t="n">
        <v>2.45</v>
      </c>
      <c r="D23" s="0" t="n">
        <v>2.45</v>
      </c>
      <c r="E23" s="0" t="n">
        <v>2.45</v>
      </c>
    </row>
    <row r="24" customFormat="false" ht="12.8" hidden="false" customHeight="false" outlineLevel="0" collapsed="false">
      <c r="B24" s="0" t="s">
        <v>27</v>
      </c>
      <c r="C24" s="0" t="s">
        <v>28</v>
      </c>
      <c r="D24" s="0" t="s">
        <v>28</v>
      </c>
      <c r="E24" s="0" t="s">
        <v>28</v>
      </c>
    </row>
    <row r="25" customFormat="false" ht="12.8" hidden="false" customHeight="false" outlineLevel="0" collapsed="false">
      <c r="B25" s="0" t="s">
        <v>29</v>
      </c>
      <c r="C25" s="0" t="s">
        <v>30</v>
      </c>
      <c r="D25" s="0" t="s">
        <v>30</v>
      </c>
      <c r="E25" s="0" t="s">
        <v>30</v>
      </c>
    </row>
    <row r="26" customFormat="false" ht="12.8" hidden="false" customHeight="false" outlineLevel="0" collapsed="false">
      <c r="B26" s="0" t="s">
        <v>31</v>
      </c>
      <c r="C26" s="0" t="n">
        <v>0.007</v>
      </c>
      <c r="D26" s="0" t="n">
        <v>0.007</v>
      </c>
      <c r="E26" s="0" t="n">
        <v>0.007</v>
      </c>
    </row>
    <row r="27" customFormat="false" ht="12.8" hidden="false" customHeight="false" outlineLevel="0" collapsed="false">
      <c r="B27" s="0" t="s">
        <v>32</v>
      </c>
      <c r="C27" s="0" t="n">
        <f aca="false">C26*C22/1000</f>
        <v>0.0035</v>
      </c>
      <c r="D27" s="0" t="n">
        <f aca="false">D26*D22/1000</f>
        <v>0.0035</v>
      </c>
      <c r="E27" s="0" t="n">
        <f aca="false">E26*E22/1000</f>
        <v>0.0035</v>
      </c>
    </row>
    <row r="28" customFormat="false" ht="12.8" hidden="false" customHeight="false" outlineLevel="0" collapsed="false">
      <c r="B28" s="0" t="s">
        <v>33</v>
      </c>
      <c r="C28" s="0" t="n">
        <f aca="false">C27*2</f>
        <v>0.007</v>
      </c>
      <c r="D28" s="0" t="n">
        <f aca="false">D27*2</f>
        <v>0.007</v>
      </c>
      <c r="E28" s="0" t="n">
        <f aca="false">E27*2</f>
        <v>0.007</v>
      </c>
    </row>
    <row r="30" customFormat="false" ht="12.8" hidden="false" customHeight="false" outlineLevel="0" collapsed="false">
      <c r="B30" s="0" t="s">
        <v>34</v>
      </c>
      <c r="C30" s="4" t="n">
        <f aca="false">C7/(C28 + C18)</f>
        <v>2064.51612903226</v>
      </c>
      <c r="D30" s="4" t="n">
        <f aca="false">D7/(D28 + D18)</f>
        <v>2133.33333333333</v>
      </c>
      <c r="E30" s="4" t="n">
        <f aca="false">E7/(E28 + E18)</f>
        <v>3308.82352941176</v>
      </c>
    </row>
    <row r="31" customFormat="false" ht="12.8" hidden="false" customHeight="false" outlineLevel="0" collapsed="false">
      <c r="B31" s="0" t="s">
        <v>35</v>
      </c>
      <c r="C31" s="4" t="n">
        <f aca="false">C30/C15</f>
        <v>86.0215053763441</v>
      </c>
      <c r="D31" s="4" t="n">
        <f aca="false">D30/D15</f>
        <v>88.8888888888889</v>
      </c>
      <c r="E31" s="4" t="n">
        <f aca="false">E30/E15</f>
        <v>91.9117647058824</v>
      </c>
    </row>
    <row r="32" customFormat="false" ht="12.8" hidden="false" customHeight="false" outlineLevel="0" collapsed="false">
      <c r="C32" s="4"/>
      <c r="D32" s="4"/>
      <c r="E32" s="4"/>
    </row>
    <row r="33" customFormat="false" ht="12.8" hidden="false" customHeight="false" outlineLevel="0" collapsed="false">
      <c r="C33" s="4"/>
      <c r="D33" s="4"/>
      <c r="E33" s="4"/>
    </row>
    <row r="34" customFormat="false" ht="12.8" hidden="false" customHeight="false" outlineLevel="0" collapsed="false">
      <c r="C34" s="4"/>
      <c r="D34" s="4"/>
      <c r="E34" s="4"/>
    </row>
    <row r="36" customFormat="false" ht="12.8" hidden="false" customHeight="false" outlineLevel="0" collapsed="false">
      <c r="A36" s="0" t="s">
        <v>36</v>
      </c>
      <c r="B36" s="0" t="s">
        <v>1</v>
      </c>
      <c r="C36" s="0" t="s">
        <v>37</v>
      </c>
      <c r="D36" s="0" t="s">
        <v>38</v>
      </c>
      <c r="E36" s="0" t="s">
        <v>37</v>
      </c>
      <c r="F36" s="0" t="s">
        <v>39</v>
      </c>
      <c r="G36" s="0" t="s">
        <v>40</v>
      </c>
    </row>
    <row r="37" customFormat="false" ht="12.8" hidden="false" customHeight="false" outlineLevel="0" collapsed="false">
      <c r="B37" s="0" t="s">
        <v>41</v>
      </c>
      <c r="C37" s="0" t="s">
        <v>42</v>
      </c>
      <c r="D37" s="5" t="s">
        <v>43</v>
      </c>
      <c r="E37" s="6" t="s">
        <v>44</v>
      </c>
      <c r="F37" s="0" t="s">
        <v>45</v>
      </c>
      <c r="G37" s="0" t="s">
        <v>46</v>
      </c>
      <c r="H37" s="0" t="s">
        <v>47</v>
      </c>
    </row>
    <row r="38" customFormat="false" ht="12.8" hidden="false" customHeight="false" outlineLevel="0" collapsed="false">
      <c r="B38" s="0" t="s">
        <v>48</v>
      </c>
      <c r="C38" s="0" t="n">
        <v>25</v>
      </c>
      <c r="D38" s="0" t="n">
        <v>30</v>
      </c>
      <c r="E38" s="0" t="n">
        <v>40</v>
      </c>
      <c r="F38" s="0" t="n">
        <v>40</v>
      </c>
      <c r="G38" s="0" t="n">
        <v>40</v>
      </c>
      <c r="H38" s="0" t="n">
        <v>40</v>
      </c>
    </row>
    <row r="39" customFormat="false" ht="12.8" hidden="false" customHeight="false" outlineLevel="0" collapsed="false">
      <c r="B39" s="0" t="s">
        <v>49</v>
      </c>
      <c r="C39" s="0" t="n">
        <v>0.00074</v>
      </c>
      <c r="D39" s="0" t="n">
        <v>0.00115</v>
      </c>
      <c r="E39" s="0" t="n">
        <v>0.00096</v>
      </c>
      <c r="F39" s="0" t="n">
        <v>0.0013</v>
      </c>
      <c r="G39" s="0" t="n">
        <v>0.00075</v>
      </c>
      <c r="H39" s="0" t="n">
        <v>0.00125</v>
      </c>
    </row>
    <row r="40" customFormat="false" ht="12.8" hidden="false" customHeight="false" outlineLevel="0" collapsed="false">
      <c r="B40" s="0" t="s">
        <v>50</v>
      </c>
      <c r="C40" s="0" t="n">
        <v>0.0014</v>
      </c>
      <c r="D40" s="0" t="n">
        <v>0.0017</v>
      </c>
      <c r="E40" s="0" t="n">
        <v>0.00115</v>
      </c>
      <c r="F40" s="0" t="s">
        <v>51</v>
      </c>
      <c r="G40" s="0" t="s">
        <v>51</v>
      </c>
      <c r="H40" s="0" t="s">
        <v>52</v>
      </c>
    </row>
    <row r="41" customFormat="false" ht="12.8" hidden="false" customHeight="false" outlineLevel="0" collapsed="false">
      <c r="B41" s="0" t="s">
        <v>9</v>
      </c>
      <c r="C41" s="0" t="n">
        <v>2</v>
      </c>
      <c r="D41" s="0" t="n">
        <v>2.08</v>
      </c>
      <c r="E41" s="0" t="n">
        <v>3.39</v>
      </c>
      <c r="F41" s="0" t="n">
        <v>3.87</v>
      </c>
      <c r="G41" s="0" t="n">
        <v>7.4</v>
      </c>
      <c r="H41" s="0" t="n">
        <v>7.98</v>
      </c>
    </row>
    <row r="42" customFormat="false" ht="12.8" hidden="false" customHeight="false" outlineLevel="0" collapsed="false">
      <c r="B42" s="0" t="s">
        <v>53</v>
      </c>
      <c r="C42" s="0" t="n">
        <v>1</v>
      </c>
      <c r="D42" s="0" t="n">
        <v>1</v>
      </c>
      <c r="E42" s="0" t="n">
        <v>1</v>
      </c>
      <c r="F42" s="0" t="n">
        <v>1</v>
      </c>
      <c r="G42" s="0" t="n">
        <v>1</v>
      </c>
      <c r="H42" s="0" t="n">
        <v>1</v>
      </c>
    </row>
    <row r="43" customFormat="false" ht="12.8" hidden="false" customHeight="false" outlineLevel="0" collapsed="false">
      <c r="B43" s="0" t="s">
        <v>54</v>
      </c>
      <c r="C43" s="0" t="n">
        <f aca="false">MAX($C$54:$F$54)*C42</f>
        <v>12</v>
      </c>
      <c r="D43" s="0" t="n">
        <f aca="false">MAX($C$54:$F$54)*D42</f>
        <v>12</v>
      </c>
      <c r="E43" s="0" t="n">
        <f aca="false">MAX($C$54:$F$54)*E42</f>
        <v>12</v>
      </c>
      <c r="F43" s="0" t="n">
        <f aca="false">MAX($C$54:$F$54)*F42</f>
        <v>12</v>
      </c>
      <c r="G43" s="0" t="n">
        <f aca="false">MAX($C$54:$F$54)*G42</f>
        <v>12</v>
      </c>
      <c r="H43" s="0" t="n">
        <f aca="false">MAX($C$54:$F$54)*H42</f>
        <v>12</v>
      </c>
    </row>
    <row r="44" customFormat="false" ht="12.8" hidden="false" customHeight="false" outlineLevel="0" collapsed="false">
      <c r="B44" s="0" t="s">
        <v>55</v>
      </c>
      <c r="C44" s="0" t="n">
        <f aca="false">MAX($C$54:$F$54)*C42*C41</f>
        <v>24</v>
      </c>
      <c r="D44" s="0" t="n">
        <f aca="false">MAX($C$54:$F$54)*D42*D41</f>
        <v>24.96</v>
      </c>
      <c r="E44" s="0" t="n">
        <f aca="false">MAX($C$54:$F$54)*E42*E41</f>
        <v>40.68</v>
      </c>
      <c r="F44" s="0" t="n">
        <f aca="false">MAX($C$54:$F$54)*F42*F41</f>
        <v>46.44</v>
      </c>
      <c r="G44" s="0" t="n">
        <f aca="false">MAX($C$54:$F$54)*G42*G41</f>
        <v>88.8</v>
      </c>
      <c r="H44" s="0" t="n">
        <f aca="false">MAX($C$54:$F$54)*H42*H41</f>
        <v>95.76</v>
      </c>
    </row>
    <row r="47" customFormat="false" ht="12.8" hidden="false" customHeight="false" outlineLevel="0" collapsed="false">
      <c r="A47" s="0" t="s">
        <v>56</v>
      </c>
      <c r="B47" s="0" t="s">
        <v>57</v>
      </c>
      <c r="C47" s="0" t="n">
        <v>40</v>
      </c>
    </row>
    <row r="48" customFormat="false" ht="12.8" hidden="false" customHeight="false" outlineLevel="0" collapsed="false">
      <c r="B48" s="0" t="s">
        <v>58</v>
      </c>
      <c r="C48" s="0" t="n">
        <v>1</v>
      </c>
    </row>
    <row r="49" customFormat="false" ht="12.8" hidden="false" customHeight="false" outlineLevel="0" collapsed="false">
      <c r="B49" s="0" t="s">
        <v>59</v>
      </c>
    </row>
    <row r="50" customFormat="false" ht="12.8" hidden="false" customHeight="false" outlineLevel="0" collapsed="false">
      <c r="B50" s="0" t="s">
        <v>60</v>
      </c>
      <c r="C50" s="0" t="n">
        <v>0.0125</v>
      </c>
    </row>
    <row r="51" customFormat="false" ht="12.8" hidden="false" customHeight="false" outlineLevel="0" collapsed="false">
      <c r="B51" s="0" t="s">
        <v>61</v>
      </c>
      <c r="C51" s="0" t="n">
        <f aca="false">45*C50/1000</f>
        <v>0.0005625</v>
      </c>
    </row>
    <row r="52" customFormat="false" ht="12.8" hidden="false" customHeight="false" outlineLevel="0" collapsed="false">
      <c r="B52" s="0" t="s">
        <v>62</v>
      </c>
      <c r="C52" s="0" t="n">
        <f aca="false">135*C50/1000</f>
        <v>0.0016875</v>
      </c>
    </row>
    <row r="53" customFormat="false" ht="12.8" hidden="false" customHeight="false" outlineLevel="0" collapsed="false">
      <c r="B53" s="0" t="s">
        <v>63</v>
      </c>
      <c r="C53" s="0" t="n">
        <f aca="false">3</f>
        <v>3</v>
      </c>
      <c r="D53" s="0" t="n">
        <f aca="false">3</f>
        <v>3</v>
      </c>
      <c r="E53" s="0" t="n">
        <f aca="false">3</f>
        <v>3</v>
      </c>
      <c r="F53" s="0" t="n">
        <f aca="false">3</f>
        <v>3</v>
      </c>
    </row>
    <row r="54" customFormat="false" ht="12.8" hidden="false" customHeight="false" outlineLevel="0" collapsed="false">
      <c r="B54" s="0" t="s">
        <v>64</v>
      </c>
      <c r="C54" s="0" t="n">
        <f aca="false">ROUNDUP(C15/C53,0)</f>
        <v>8</v>
      </c>
      <c r="D54" s="0" t="n">
        <f aca="false">ROUNDUP(D15/D53,0)</f>
        <v>8</v>
      </c>
      <c r="E54" s="0" t="n">
        <f aca="false">ROUNDUP(E15/E53,0)</f>
        <v>12</v>
      </c>
      <c r="F54" s="0" t="n">
        <f aca="false">ROUNDUP(F15/F53,0)</f>
        <v>12</v>
      </c>
    </row>
    <row r="58" customFormat="false" ht="12.8" hidden="false" customHeight="false" outlineLevel="0" collapsed="false">
      <c r="A58" s="0" t="s">
        <v>65</v>
      </c>
    </row>
    <row r="59" customFormat="false" ht="12.8" hidden="false" customHeight="false" outlineLevel="0" collapsed="false">
      <c r="B59" s="0" t="s">
        <v>34</v>
      </c>
      <c r="C59" s="0" t="n">
        <f aca="false">C7/(C28 + C18 + C40+C52)</f>
        <v>1476.35524798155</v>
      </c>
      <c r="D59" s="0" t="n">
        <f aca="false">D7/(D28 + D18  + C40+C52)</f>
        <v>1511.2160566706</v>
      </c>
    </row>
    <row r="60" customFormat="false" ht="12.8" hidden="false" customHeight="false" outlineLevel="0" collapsed="false">
      <c r="B60" s="0" t="s">
        <v>35</v>
      </c>
      <c r="C60" s="0" t="n">
        <f aca="false">C59/C15</f>
        <v>61.5148019992311</v>
      </c>
      <c r="D60" s="0" t="n">
        <f aca="false">D59/D15</f>
        <v>62.9673356946084</v>
      </c>
    </row>
  </sheetData>
  <hyperlinks>
    <hyperlink ref="C4" r:id="rId1" display="380LX683M016A052"/>
    <hyperlink ref="D37" r:id="rId2" display="NTMFS4C302NT1G"/>
  </hyperlinks>
  <printOptions headings="false" gridLines="false" gridLinesSet="true" horizontalCentered="false" verticalCentered="false"/>
  <pageMargins left="0.7875" right="0.7875" top="1.025" bottom="1.025" header="0.7875" footer="0.7875"/>
  <pageSetup paperSize="9" scale="100" firstPageNumber="1" fitToWidth="1" fitToHeight="1" pageOrder="downThenOver" orientation="portrait" blackAndWhite="false" draft="false" cellComments="none" useFirstPageNumber="true" horizontalDpi="300" verticalDpi="300" copies="1"/>
  <headerFooter differentFirst="false" differentOddEven="false">
    <oddHeader>&amp;C&amp;A</oddHeader>
    <oddFooter>&amp;CPage &amp;P</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H75"/>
  <sheetViews>
    <sheetView showFormulas="false" showGridLines="true" showRowColHeaders="true" showZeros="true" rightToLeft="false" tabSelected="true" showOutlineSymbols="true" defaultGridColor="true" view="normal" topLeftCell="A1" colorId="64" zoomScale="90" zoomScaleNormal="90" zoomScalePageLayoutView="100" workbookViewId="0">
      <selection pane="topLeft" activeCell="A1" activeCellId="0" sqref="A1"/>
    </sheetView>
  </sheetViews>
  <sheetFormatPr defaultColWidth="11.53515625" defaultRowHeight="12.8" zeroHeight="false" outlineLevelRow="0" outlineLevelCol="0"/>
  <cols>
    <col collapsed="false" customWidth="true" hidden="false" outlineLevel="0" max="2" min="2" style="0" width="32"/>
    <col collapsed="false" customWidth="true" hidden="false" outlineLevel="0" max="3" min="3" style="0" width="33.87"/>
    <col collapsed="false" customWidth="true" hidden="false" outlineLevel="0" max="4" min="4" style="0" width="35.02"/>
    <col collapsed="false" customWidth="true" hidden="false" outlineLevel="0" max="5" min="5" style="0" width="28.62"/>
  </cols>
  <sheetData>
    <row r="1" customFormat="false" ht="12.8" hidden="false" customHeight="false" outlineLevel="0" collapsed="false">
      <c r="A1" s="7" t="s">
        <v>66</v>
      </c>
      <c r="B1" s="7" t="s">
        <v>67</v>
      </c>
      <c r="C1" s="7" t="s">
        <v>68</v>
      </c>
      <c r="D1" s="7" t="s">
        <v>69</v>
      </c>
    </row>
    <row r="2" customFormat="false" ht="12.8" hidden="false" customHeight="false" outlineLevel="0" collapsed="false">
      <c r="A2" s="7" t="s">
        <v>70</v>
      </c>
      <c r="B2" s="7"/>
      <c r="C2" s="7"/>
      <c r="D2" s="7"/>
    </row>
    <row r="3" customFormat="false" ht="23.85" hidden="false" customHeight="false" outlineLevel="0" collapsed="false">
      <c r="A3" s="8"/>
      <c r="B3" s="8" t="s">
        <v>71</v>
      </c>
      <c r="C3" s="8" t="s">
        <v>72</v>
      </c>
      <c r="D3" s="8" t="s">
        <v>73</v>
      </c>
      <c r="E3" s="8" t="s">
        <v>74</v>
      </c>
    </row>
    <row r="4" customFormat="false" ht="46.25" hidden="false" customHeight="false" outlineLevel="0" collapsed="false">
      <c r="A4" s="8"/>
      <c r="B4" s="8"/>
      <c r="C4" s="8" t="s">
        <v>75</v>
      </c>
      <c r="D4" s="8" t="s">
        <v>76</v>
      </c>
      <c r="E4" s="8" t="s">
        <v>77</v>
      </c>
    </row>
    <row r="5" customFormat="false" ht="12.8" hidden="false" customHeight="false" outlineLevel="0" collapsed="false">
      <c r="A5" s="8"/>
      <c r="B5" s="8"/>
      <c r="C5" s="8"/>
      <c r="D5" s="8"/>
      <c r="E5" s="8"/>
    </row>
    <row r="6" customFormat="false" ht="68.65" hidden="false" customHeight="false" outlineLevel="0" collapsed="false">
      <c r="A6" s="8"/>
      <c r="B6" s="8" t="s">
        <v>78</v>
      </c>
      <c r="C6" s="8" t="s">
        <v>79</v>
      </c>
      <c r="D6" s="8" t="s">
        <v>80</v>
      </c>
      <c r="E6" s="8" t="s">
        <v>81</v>
      </c>
    </row>
    <row r="7" customFormat="false" ht="23.85" hidden="false" customHeight="false" outlineLevel="0" collapsed="false">
      <c r="A7" s="8"/>
      <c r="B7" s="8"/>
      <c r="C7" s="8" t="s">
        <v>82</v>
      </c>
      <c r="D7" s="8" t="s">
        <v>83</v>
      </c>
      <c r="E7" s="8"/>
    </row>
    <row r="8" customFormat="false" ht="35.05" hidden="false" customHeight="false" outlineLevel="0" collapsed="false">
      <c r="A8" s="8"/>
      <c r="B8" s="8" t="s">
        <v>84</v>
      </c>
      <c r="C8" s="8" t="s">
        <v>85</v>
      </c>
      <c r="D8" s="8" t="s">
        <v>86</v>
      </c>
      <c r="E8" s="8"/>
    </row>
    <row r="9" customFormat="false" ht="35.05" hidden="false" customHeight="false" outlineLevel="0" collapsed="false">
      <c r="A9" s="8"/>
      <c r="B9" s="8"/>
      <c r="C9" s="8" t="s">
        <v>87</v>
      </c>
      <c r="D9" s="8" t="s">
        <v>88</v>
      </c>
      <c r="E9" s="8"/>
    </row>
    <row r="10" customFormat="false" ht="46.25" hidden="false" customHeight="false" outlineLevel="0" collapsed="false">
      <c r="A10" s="8"/>
      <c r="B10" s="8"/>
      <c r="C10" s="8" t="s">
        <v>89</v>
      </c>
      <c r="D10" s="8" t="s">
        <v>90</v>
      </c>
      <c r="E10" s="8" t="s">
        <v>91</v>
      </c>
    </row>
    <row r="11" customFormat="false" ht="35.05" hidden="false" customHeight="false" outlineLevel="0" collapsed="false">
      <c r="A11" s="8"/>
      <c r="B11" s="8" t="s">
        <v>92</v>
      </c>
      <c r="C11" s="8" t="s">
        <v>93</v>
      </c>
      <c r="D11" s="8" t="s">
        <v>94</v>
      </c>
      <c r="E11" s="8"/>
    </row>
    <row r="12" customFormat="false" ht="12.8" hidden="false" customHeight="false" outlineLevel="0" collapsed="false">
      <c r="A12" s="8"/>
      <c r="B12" s="8"/>
      <c r="C12" s="8"/>
      <c r="D12" s="8"/>
      <c r="E12" s="8"/>
    </row>
    <row r="13" customFormat="false" ht="12.8" hidden="false" customHeight="false" outlineLevel="0" collapsed="false">
      <c r="A13" s="8"/>
      <c r="B13" s="8"/>
      <c r="C13" s="8"/>
      <c r="D13" s="8"/>
      <c r="E13" s="8"/>
    </row>
    <row r="14" customFormat="false" ht="12.8" hidden="false" customHeight="false" outlineLevel="0" collapsed="false">
      <c r="A14" s="7" t="s">
        <v>95</v>
      </c>
      <c r="B14" s="8"/>
      <c r="C14" s="8"/>
      <c r="D14" s="8"/>
      <c r="E14" s="8"/>
    </row>
    <row r="15" customFormat="false" ht="23.85" hidden="false" customHeight="false" outlineLevel="0" collapsed="false">
      <c r="A15" s="8"/>
      <c r="B15" s="8" t="s">
        <v>96</v>
      </c>
      <c r="C15" s="8" t="s">
        <v>97</v>
      </c>
      <c r="D15" s="8" t="s">
        <v>98</v>
      </c>
      <c r="E15" s="8" t="s">
        <v>99</v>
      </c>
    </row>
    <row r="16" customFormat="false" ht="35.05" hidden="false" customHeight="false" outlineLevel="0" collapsed="false">
      <c r="A16" s="8"/>
      <c r="B16" s="8"/>
      <c r="C16" s="8" t="s">
        <v>100</v>
      </c>
      <c r="D16" s="8" t="s">
        <v>101</v>
      </c>
      <c r="E16" s="8" t="s">
        <v>102</v>
      </c>
    </row>
    <row r="17" customFormat="false" ht="12.8" hidden="false" customHeight="false" outlineLevel="0" collapsed="false">
      <c r="A17" s="8"/>
      <c r="B17" s="8"/>
      <c r="C17" s="8" t="s">
        <v>103</v>
      </c>
      <c r="D17" s="8" t="s">
        <v>104</v>
      </c>
      <c r="E17" s="8" t="s">
        <v>105</v>
      </c>
    </row>
    <row r="18" customFormat="false" ht="23.85" hidden="false" customHeight="false" outlineLevel="0" collapsed="false">
      <c r="A18" s="8"/>
      <c r="B18" s="8"/>
      <c r="C18" s="8" t="s">
        <v>106</v>
      </c>
      <c r="D18" s="8" t="s">
        <v>107</v>
      </c>
      <c r="E18" s="8"/>
    </row>
    <row r="19" customFormat="false" ht="12.8" hidden="false" customHeight="false" outlineLevel="0" collapsed="false">
      <c r="A19" s="8"/>
      <c r="B19" s="8"/>
      <c r="C19" s="8"/>
      <c r="D19" s="8"/>
      <c r="E19" s="8"/>
    </row>
    <row r="20" customFormat="false" ht="23.85" hidden="false" customHeight="false" outlineLevel="0" collapsed="false">
      <c r="A20" s="8"/>
      <c r="B20" s="8" t="s">
        <v>108</v>
      </c>
      <c r="C20" s="8" t="s">
        <v>109</v>
      </c>
      <c r="D20" s="8" t="s">
        <v>110</v>
      </c>
      <c r="E20" s="8" t="s">
        <v>111</v>
      </c>
    </row>
    <row r="21" customFormat="false" ht="23.85" hidden="false" customHeight="false" outlineLevel="0" collapsed="false">
      <c r="A21" s="8"/>
      <c r="B21" s="8"/>
      <c r="C21" s="8" t="s">
        <v>112</v>
      </c>
      <c r="D21" s="8"/>
      <c r="E21" s="8"/>
    </row>
    <row r="22" customFormat="false" ht="23.85" hidden="false" customHeight="false" outlineLevel="0" collapsed="false">
      <c r="A22" s="8"/>
      <c r="B22" s="8"/>
      <c r="C22" s="8" t="s">
        <v>113</v>
      </c>
      <c r="D22" s="8"/>
      <c r="E22" s="8" t="s">
        <v>114</v>
      </c>
    </row>
    <row r="23" customFormat="false" ht="23.85" hidden="false" customHeight="false" outlineLevel="0" collapsed="false">
      <c r="A23" s="8"/>
      <c r="B23" s="8"/>
      <c r="C23" s="8" t="s">
        <v>115</v>
      </c>
      <c r="D23" s="8"/>
      <c r="E23" s="8" t="s">
        <v>116</v>
      </c>
    </row>
    <row r="24" customFormat="false" ht="12.8" hidden="false" customHeight="false" outlineLevel="0" collapsed="false">
      <c r="A24" s="8"/>
      <c r="B24" s="8"/>
      <c r="C24" s="8"/>
      <c r="D24" s="8"/>
      <c r="E24" s="8"/>
    </row>
    <row r="25" customFormat="false" ht="23.85" hidden="false" customHeight="false" outlineLevel="0" collapsed="false">
      <c r="A25" s="8"/>
      <c r="B25" s="8" t="s">
        <v>117</v>
      </c>
      <c r="C25" s="8" t="s">
        <v>118</v>
      </c>
      <c r="D25" s="8" t="s">
        <v>119</v>
      </c>
      <c r="E25" s="8" t="s">
        <v>111</v>
      </c>
    </row>
    <row r="26" customFormat="false" ht="12.8" hidden="false" customHeight="false" outlineLevel="0" collapsed="false">
      <c r="A26" s="8"/>
      <c r="B26" s="8"/>
      <c r="C26" s="8" t="s">
        <v>120</v>
      </c>
      <c r="D26" s="8"/>
      <c r="E26" s="8"/>
    </row>
    <row r="27" customFormat="false" ht="12.8" hidden="false" customHeight="false" outlineLevel="0" collapsed="false">
      <c r="A27" s="8"/>
      <c r="B27" s="8"/>
      <c r="C27" s="8" t="s">
        <v>121</v>
      </c>
      <c r="D27" s="8"/>
      <c r="E27" s="8" t="s">
        <v>122</v>
      </c>
    </row>
    <row r="28" customFormat="false" ht="23.85" hidden="false" customHeight="false" outlineLevel="0" collapsed="false">
      <c r="A28" s="8"/>
      <c r="B28" s="8"/>
      <c r="C28" s="8" t="s">
        <v>123</v>
      </c>
      <c r="D28" s="8"/>
      <c r="E28" s="8"/>
    </row>
    <row r="29" customFormat="false" ht="23.85" hidden="false" customHeight="false" outlineLevel="0" collapsed="false">
      <c r="A29" s="8"/>
      <c r="B29" s="8"/>
      <c r="C29" s="8" t="s">
        <v>124</v>
      </c>
      <c r="D29" s="8"/>
      <c r="E29" s="8" t="s">
        <v>125</v>
      </c>
    </row>
    <row r="30" customFormat="false" ht="12.8" hidden="false" customHeight="false" outlineLevel="0" collapsed="false">
      <c r="A30" s="8"/>
      <c r="B30" s="8"/>
      <c r="C30" s="8"/>
      <c r="D30" s="8"/>
      <c r="E30" s="8"/>
    </row>
    <row r="31" customFormat="false" ht="23.85" hidden="false" customHeight="false" outlineLevel="0" collapsed="false">
      <c r="A31" s="8"/>
      <c r="B31" s="8" t="s">
        <v>126</v>
      </c>
      <c r="C31" s="8" t="s">
        <v>127</v>
      </c>
      <c r="D31" s="8" t="s">
        <v>128</v>
      </c>
      <c r="E31" s="8" t="s">
        <v>129</v>
      </c>
    </row>
    <row r="32" customFormat="false" ht="23.85" hidden="false" customHeight="false" outlineLevel="0" collapsed="false">
      <c r="A32" s="8"/>
      <c r="B32" s="8"/>
      <c r="C32" s="8" t="s">
        <v>130</v>
      </c>
      <c r="D32" s="8"/>
      <c r="E32" s="8"/>
    </row>
    <row r="33" customFormat="false" ht="102.2" hidden="false" customHeight="false" outlineLevel="0" collapsed="false">
      <c r="A33" s="8"/>
      <c r="B33" s="8"/>
      <c r="C33" s="8" t="s">
        <v>131</v>
      </c>
      <c r="D33" s="8" t="s">
        <v>132</v>
      </c>
      <c r="E33" s="8"/>
    </row>
    <row r="34" customFormat="false" ht="57.45" hidden="false" customHeight="false" outlineLevel="0" collapsed="false">
      <c r="A34" s="8"/>
      <c r="B34" s="8" t="s">
        <v>133</v>
      </c>
      <c r="C34" s="8" t="s">
        <v>134</v>
      </c>
      <c r="D34" s="8" t="s">
        <v>135</v>
      </c>
      <c r="E34" s="8"/>
    </row>
    <row r="35" customFormat="false" ht="12.8" hidden="false" customHeight="false" outlineLevel="0" collapsed="false">
      <c r="A35" s="8"/>
      <c r="B35" s="8"/>
      <c r="C35" s="8"/>
      <c r="D35" s="8"/>
      <c r="E35" s="8"/>
    </row>
    <row r="36" customFormat="false" ht="12.8" hidden="false" customHeight="false" outlineLevel="0" collapsed="false">
      <c r="A36" s="7" t="s">
        <v>136</v>
      </c>
      <c r="B36" s="8"/>
      <c r="C36" s="8"/>
      <c r="D36" s="8"/>
    </row>
    <row r="37" customFormat="false" ht="23.85" hidden="false" customHeight="false" outlineLevel="0" collapsed="false">
      <c r="A37" s="8"/>
      <c r="B37" s="8" t="s">
        <v>137</v>
      </c>
      <c r="C37" s="8" t="s">
        <v>138</v>
      </c>
      <c r="D37" s="8"/>
    </row>
    <row r="38" customFormat="false" ht="12.8" hidden="false" customHeight="false" outlineLevel="0" collapsed="false">
      <c r="A38" s="8"/>
      <c r="B38" s="8"/>
      <c r="C38" s="8"/>
      <c r="D38" s="8"/>
    </row>
    <row r="39" customFormat="false" ht="46.25" hidden="false" customHeight="false" outlineLevel="0" collapsed="false">
      <c r="A39" s="8"/>
      <c r="B39" s="8" t="s">
        <v>139</v>
      </c>
      <c r="C39" s="8" t="s">
        <v>140</v>
      </c>
      <c r="D39" s="8" t="s">
        <v>141</v>
      </c>
    </row>
    <row r="40" customFormat="false" ht="57.45" hidden="false" customHeight="false" outlineLevel="0" collapsed="false">
      <c r="A40" s="8"/>
      <c r="B40" s="8"/>
      <c r="C40" s="8" t="s">
        <v>142</v>
      </c>
      <c r="D40" s="8" t="s">
        <v>143</v>
      </c>
      <c r="E40" s="9" t="s">
        <v>144</v>
      </c>
      <c r="F40" s="0" t="s">
        <v>145</v>
      </c>
      <c r="G40" s="10" t="n">
        <f aca="false">5/1.2</f>
        <v>4.16666666666667</v>
      </c>
      <c r="H40" s="0" t="s">
        <v>146</v>
      </c>
    </row>
    <row r="41" customFormat="false" ht="46.25" hidden="false" customHeight="false" outlineLevel="0" collapsed="false">
      <c r="A41" s="8"/>
      <c r="B41" s="8"/>
      <c r="C41" s="8"/>
      <c r="D41" s="8"/>
      <c r="E41" s="9" t="s">
        <v>147</v>
      </c>
      <c r="F41" s="0" t="s">
        <v>145</v>
      </c>
      <c r="G41" s="10" t="n">
        <f aca="false">12/1.2</f>
        <v>10</v>
      </c>
      <c r="H41" s="0" t="s">
        <v>146</v>
      </c>
    </row>
    <row r="42" customFormat="false" ht="23.85" hidden="false" customHeight="false" outlineLevel="0" collapsed="false">
      <c r="A42" s="8"/>
      <c r="B42" s="8" t="s">
        <v>148</v>
      </c>
      <c r="C42" s="8" t="s">
        <v>149</v>
      </c>
      <c r="D42" s="8" t="s">
        <v>150</v>
      </c>
    </row>
    <row r="43" customFormat="false" ht="23.85" hidden="false" customHeight="false" outlineLevel="0" collapsed="false">
      <c r="A43" s="8"/>
      <c r="B43" s="8" t="s">
        <v>151</v>
      </c>
      <c r="C43" s="8" t="s">
        <v>152</v>
      </c>
      <c r="D43" s="8" t="s">
        <v>153</v>
      </c>
    </row>
    <row r="44" customFormat="false" ht="35.05" hidden="false" customHeight="false" outlineLevel="0" collapsed="false">
      <c r="A44" s="8"/>
      <c r="B44" s="8" t="s">
        <v>154</v>
      </c>
      <c r="C44" s="8" t="s">
        <v>155</v>
      </c>
      <c r="D44" s="8" t="s">
        <v>156</v>
      </c>
      <c r="E44" s="0" t="s">
        <v>157</v>
      </c>
    </row>
    <row r="45" customFormat="false" ht="35.05" hidden="false" customHeight="false" outlineLevel="0" collapsed="false">
      <c r="A45" s="8"/>
      <c r="B45" s="8" t="s">
        <v>158</v>
      </c>
      <c r="C45" s="8" t="s">
        <v>159</v>
      </c>
      <c r="D45" s="8"/>
    </row>
    <row r="46" customFormat="false" ht="12.8" hidden="false" customHeight="false" outlineLevel="0" collapsed="false">
      <c r="A46" s="8"/>
      <c r="B46" s="8"/>
      <c r="C46" s="8"/>
      <c r="D46" s="8"/>
    </row>
    <row r="47" customFormat="false" ht="12.8" hidden="false" customHeight="false" outlineLevel="0" collapsed="false">
      <c r="A47" s="8"/>
      <c r="B47" s="8"/>
      <c r="C47" s="8"/>
      <c r="D47" s="8"/>
    </row>
    <row r="48" customFormat="false" ht="12.8" hidden="false" customHeight="false" outlineLevel="0" collapsed="false">
      <c r="A48" s="8"/>
      <c r="B48" s="8"/>
      <c r="C48" s="8"/>
      <c r="D48" s="8"/>
    </row>
    <row r="49" customFormat="false" ht="12.8" hidden="false" customHeight="false" outlineLevel="0" collapsed="false">
      <c r="A49" s="8"/>
      <c r="B49" s="8"/>
      <c r="C49" s="8"/>
      <c r="D49" s="8"/>
    </row>
    <row r="50" customFormat="false" ht="12.8" hidden="false" customHeight="false" outlineLevel="0" collapsed="false">
      <c r="A50" s="8"/>
      <c r="B50" s="8"/>
      <c r="C50" s="8"/>
      <c r="D50" s="8"/>
    </row>
    <row r="51" customFormat="false" ht="12.8" hidden="false" customHeight="false" outlineLevel="0" collapsed="false">
      <c r="A51" s="8"/>
      <c r="B51" s="8"/>
      <c r="C51" s="8"/>
      <c r="D51" s="8"/>
    </row>
    <row r="52" customFormat="false" ht="12.8" hidden="false" customHeight="false" outlineLevel="0" collapsed="false">
      <c r="A52" s="8"/>
      <c r="B52" s="8"/>
      <c r="C52" s="8"/>
      <c r="D52" s="8"/>
    </row>
    <row r="53" customFormat="false" ht="12.8" hidden="false" customHeight="false" outlineLevel="0" collapsed="false">
      <c r="A53" s="8"/>
      <c r="B53" s="8"/>
      <c r="C53" s="8"/>
      <c r="D53" s="8"/>
    </row>
    <row r="54" customFormat="false" ht="12.8" hidden="false" customHeight="false" outlineLevel="0" collapsed="false">
      <c r="A54" s="8"/>
      <c r="B54" s="8"/>
      <c r="C54" s="8"/>
      <c r="D54" s="8"/>
    </row>
    <row r="55" customFormat="false" ht="12.8" hidden="false" customHeight="false" outlineLevel="0" collapsed="false">
      <c r="A55" s="8"/>
      <c r="B55" s="8"/>
      <c r="C55" s="8"/>
      <c r="D55" s="8"/>
    </row>
    <row r="56" customFormat="false" ht="12.8" hidden="false" customHeight="false" outlineLevel="0" collapsed="false">
      <c r="A56" s="8"/>
      <c r="B56" s="8"/>
      <c r="C56" s="8"/>
      <c r="D56" s="8"/>
    </row>
    <row r="57" customFormat="false" ht="12.8" hidden="false" customHeight="false" outlineLevel="0" collapsed="false">
      <c r="A57" s="8"/>
      <c r="B57" s="8"/>
      <c r="C57" s="8"/>
      <c r="D57" s="8"/>
    </row>
    <row r="58" customFormat="false" ht="12.8" hidden="false" customHeight="false" outlineLevel="0" collapsed="false">
      <c r="A58" s="8"/>
      <c r="B58" s="8"/>
      <c r="C58" s="8"/>
      <c r="D58" s="8"/>
    </row>
    <row r="59" customFormat="false" ht="12.8" hidden="false" customHeight="false" outlineLevel="0" collapsed="false">
      <c r="A59" s="8"/>
      <c r="B59" s="8"/>
      <c r="C59" s="8"/>
      <c r="D59" s="8"/>
    </row>
    <row r="60" customFormat="false" ht="12.8" hidden="false" customHeight="false" outlineLevel="0" collapsed="false">
      <c r="A60" s="8"/>
      <c r="B60" s="8"/>
      <c r="C60" s="8"/>
      <c r="D60" s="8"/>
    </row>
    <row r="61" customFormat="false" ht="12.8" hidden="false" customHeight="false" outlineLevel="0" collapsed="false">
      <c r="A61" s="8"/>
      <c r="B61" s="8"/>
      <c r="C61" s="8"/>
      <c r="D61" s="8"/>
    </row>
    <row r="62" customFormat="false" ht="12.8" hidden="false" customHeight="false" outlineLevel="0" collapsed="false">
      <c r="A62" s="8"/>
      <c r="B62" s="8"/>
      <c r="C62" s="8"/>
      <c r="D62" s="8"/>
    </row>
    <row r="63" customFormat="false" ht="12.8" hidden="false" customHeight="false" outlineLevel="0" collapsed="false">
      <c r="A63" s="8"/>
      <c r="B63" s="8"/>
      <c r="C63" s="8"/>
      <c r="D63" s="8"/>
    </row>
    <row r="64" customFormat="false" ht="12.8" hidden="false" customHeight="false" outlineLevel="0" collapsed="false">
      <c r="A64" s="8"/>
      <c r="B64" s="8"/>
      <c r="C64" s="8"/>
      <c r="D64" s="8"/>
    </row>
    <row r="65" customFormat="false" ht="12.8" hidden="false" customHeight="false" outlineLevel="0" collapsed="false">
      <c r="A65" s="8"/>
      <c r="B65" s="8"/>
      <c r="C65" s="8"/>
      <c r="D65" s="8"/>
    </row>
    <row r="66" customFormat="false" ht="12.8" hidden="false" customHeight="false" outlineLevel="0" collapsed="false">
      <c r="A66" s="8"/>
      <c r="B66" s="8"/>
      <c r="C66" s="8"/>
      <c r="D66" s="8"/>
    </row>
    <row r="67" customFormat="false" ht="12.8" hidden="false" customHeight="false" outlineLevel="0" collapsed="false">
      <c r="A67" s="8"/>
      <c r="B67" s="8"/>
      <c r="C67" s="8"/>
      <c r="D67" s="8"/>
    </row>
    <row r="68" customFormat="false" ht="12.8" hidden="false" customHeight="false" outlineLevel="0" collapsed="false">
      <c r="A68" s="8"/>
      <c r="B68" s="8"/>
      <c r="C68" s="8"/>
      <c r="D68" s="8"/>
    </row>
    <row r="69" customFormat="false" ht="12.8" hidden="false" customHeight="false" outlineLevel="0" collapsed="false">
      <c r="A69" s="8"/>
      <c r="B69" s="8"/>
      <c r="C69" s="8"/>
      <c r="D69" s="8"/>
    </row>
    <row r="70" customFormat="false" ht="12.8" hidden="false" customHeight="false" outlineLevel="0" collapsed="false">
      <c r="A70" s="8"/>
      <c r="B70" s="8"/>
      <c r="C70" s="8"/>
      <c r="D70" s="8"/>
    </row>
    <row r="71" customFormat="false" ht="12.8" hidden="false" customHeight="false" outlineLevel="0" collapsed="false">
      <c r="A71" s="8"/>
      <c r="B71" s="8"/>
      <c r="C71" s="8"/>
      <c r="D71" s="8"/>
    </row>
    <row r="72" customFormat="false" ht="12.8" hidden="false" customHeight="false" outlineLevel="0" collapsed="false">
      <c r="A72" s="8"/>
      <c r="B72" s="8"/>
      <c r="C72" s="8"/>
      <c r="D72" s="8"/>
    </row>
    <row r="73" customFormat="false" ht="12.8" hidden="false" customHeight="false" outlineLevel="0" collapsed="false">
      <c r="A73" s="8"/>
      <c r="B73" s="8"/>
      <c r="C73" s="8"/>
      <c r="D73" s="8"/>
    </row>
    <row r="74" customFormat="false" ht="12.8" hidden="false" customHeight="false" outlineLevel="0" collapsed="false">
      <c r="C74" s="8"/>
      <c r="D74" s="8"/>
    </row>
    <row r="75" customFormat="false" ht="12.8" hidden="false" customHeight="false" outlineLevel="0" collapsed="false">
      <c r="C75" s="8"/>
      <c r="D75" s="8"/>
    </row>
  </sheetData>
  <printOptions headings="false" gridLines="false" gridLinesSet="true" horizontalCentered="false" verticalCentered="false"/>
  <pageMargins left="0.7875" right="0.7875" top="1.025" bottom="1.025" header="0.7875" footer="0.7875"/>
  <pageSetup paperSize="9" scale="100" firstPageNumber="1"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3:C18"/>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B18" activeCellId="0" sqref="B18"/>
    </sheetView>
  </sheetViews>
  <sheetFormatPr defaultColWidth="11.53515625" defaultRowHeight="12.8" zeroHeight="false" outlineLevelRow="0" outlineLevelCol="0"/>
  <cols>
    <col collapsed="false" customWidth="true" hidden="false" outlineLevel="0" max="1" min="1" style="0" width="24.8"/>
  </cols>
  <sheetData>
    <row r="3" customFormat="false" ht="12.8" hidden="false" customHeight="false" outlineLevel="0" collapsed="false">
      <c r="A3" s="0" t="s">
        <v>160</v>
      </c>
      <c r="B3" s="0" t="s">
        <v>161</v>
      </c>
    </row>
    <row r="4" customFormat="false" ht="12.8" hidden="false" customHeight="false" outlineLevel="0" collapsed="false">
      <c r="A4" s="0" t="s">
        <v>162</v>
      </c>
      <c r="B4" s="0" t="n">
        <v>50</v>
      </c>
      <c r="C4" s="0" t="s">
        <v>163</v>
      </c>
    </row>
    <row r="5" customFormat="false" ht="12.8" hidden="false" customHeight="false" outlineLevel="0" collapsed="false">
      <c r="A5" s="0" t="s">
        <v>164</v>
      </c>
      <c r="B5" s="0" t="n">
        <v>0.01</v>
      </c>
      <c r="C5" s="0" t="s">
        <v>165</v>
      </c>
    </row>
    <row r="7" customFormat="false" ht="12.8" hidden="false" customHeight="false" outlineLevel="0" collapsed="false">
      <c r="A7" s="0" t="s">
        <v>166</v>
      </c>
      <c r="B7" s="0" t="n">
        <v>0.01</v>
      </c>
      <c r="C7" s="0" t="s">
        <v>167</v>
      </c>
    </row>
    <row r="8" customFormat="false" ht="12.8" hidden="false" customHeight="false" outlineLevel="0" collapsed="false">
      <c r="A8" s="0" t="s">
        <v>168</v>
      </c>
      <c r="B8" s="0" t="n">
        <f aca="false">B4*B7</f>
        <v>0.5</v>
      </c>
      <c r="C8" s="0" t="s">
        <v>167</v>
      </c>
    </row>
    <row r="9" customFormat="false" ht="12.8" hidden="false" customHeight="false" outlineLevel="0" collapsed="false">
      <c r="A9" s="0" t="s">
        <v>169</v>
      </c>
      <c r="B9" s="0" t="n">
        <v>5</v>
      </c>
      <c r="C9" s="0" t="s">
        <v>170</v>
      </c>
    </row>
    <row r="10" customFormat="false" ht="12.8" hidden="false" customHeight="false" outlineLevel="0" collapsed="false">
      <c r="A10" s="0" t="s">
        <v>171</v>
      </c>
      <c r="B10" s="0" t="n">
        <f aca="false">B9*B8</f>
        <v>2.5</v>
      </c>
      <c r="C10" s="0" t="s">
        <v>172</v>
      </c>
    </row>
    <row r="14" customFormat="false" ht="12.8" hidden="false" customHeight="false" outlineLevel="0" collapsed="false">
      <c r="A14" s="0" t="s">
        <v>173</v>
      </c>
      <c r="B14" s="0" t="n">
        <v>12</v>
      </c>
      <c r="C14" s="0" t="s">
        <v>172</v>
      </c>
    </row>
    <row r="15" customFormat="false" ht="12.8" hidden="false" customHeight="false" outlineLevel="0" collapsed="false">
      <c r="A15" s="0" t="s">
        <v>174</v>
      </c>
      <c r="B15" s="0" t="n">
        <v>2000</v>
      </c>
      <c r="C15" s="0" t="s">
        <v>175</v>
      </c>
    </row>
    <row r="16" customFormat="false" ht="12.8" hidden="false" customHeight="false" outlineLevel="0" collapsed="false">
      <c r="A16" s="0" t="s">
        <v>176</v>
      </c>
      <c r="B16" s="0" t="n">
        <v>2.5</v>
      </c>
      <c r="C16" s="0" t="s">
        <v>172</v>
      </c>
    </row>
    <row r="17" customFormat="false" ht="12.8" hidden="false" customHeight="false" outlineLevel="0" collapsed="false">
      <c r="A17" s="0" t="s">
        <v>177</v>
      </c>
      <c r="B17" s="0" t="n">
        <f aca="false">B16/B14</f>
        <v>0.208333333333333</v>
      </c>
      <c r="C17" s="0" t="s">
        <v>178</v>
      </c>
    </row>
    <row r="18" customFormat="false" ht="12.8" hidden="false" customHeight="false" outlineLevel="0" collapsed="false">
      <c r="A18" s="0" t="s">
        <v>179</v>
      </c>
      <c r="B18" s="0" t="n">
        <f aca="false">(B14-B16)/(B16/B15)</f>
        <v>7600</v>
      </c>
      <c r="C18" s="0" t="s">
        <v>175</v>
      </c>
    </row>
  </sheetData>
  <printOptions headings="false" gridLines="false" gridLinesSet="true" horizontalCentered="false" verticalCentered="false"/>
  <pageMargins left="0.7875" right="0.7875" top="1.025" bottom="1.025" header="0.7875" footer="0.7875"/>
  <pageSetup paperSize="9" scale="100" firstPageNumber="1" fitToWidth="1" fitToHeight="1" pageOrder="downThenOver" orientation="portrait" blackAndWhite="false" draft="false" cellComments="none" useFirstPageNumber="false" horizontalDpi="300" verticalDpi="300" copies="1"/>
  <headerFooter differentFirst="false" differentOddEven="false">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161</TotalTime>
  <Application>LibreOffice/6.4.3.2$Windows_X86_64 LibreOffice_project/747b5d0ebf89f41c860ec2a39efd7cb15b54f2d8</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en-AU</dc:language>
  <cp:lastModifiedBy/>
  <dcterms:modified xsi:type="dcterms:W3CDTF">2022-02-09T18:52:56Z</dcterms:modified>
  <cp:revision>22</cp:revision>
  <dc:subject/>
  <dc:title/>
</cp:coreProperties>
</file>